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keks\Desktop\"/>
    </mc:Choice>
  </mc:AlternateContent>
  <xr:revisionPtr revIDLastSave="0" documentId="13_ncr:1_{36A93490-A6AF-48D0-9B8B-07B01A8275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sisdate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37" i="1" l="1"/>
  <c r="C22" i="1"/>
  <c r="C21" i="1"/>
  <c r="C13" i="1"/>
  <c r="C16" i="1" s="1"/>
  <c r="C9" i="1"/>
  <c r="C36" i="1" s="1"/>
  <c r="C44" i="1" l="1"/>
  <c r="C11" i="1"/>
  <c r="C25" i="1" s="1"/>
  <c r="C30" i="1" l="1"/>
  <c r="C46" i="1" s="1"/>
  <c r="C33" i="1"/>
  <c r="C31" i="1"/>
  <c r="C45" i="1" s="1"/>
  <c r="C20" i="1"/>
  <c r="C43" i="1"/>
</calcChain>
</file>

<file path=xl/sharedStrings.xml><?xml version="1.0" encoding="utf-8"?>
<sst xmlns="http://schemas.openxmlformats.org/spreadsheetml/2006/main" count="53" uniqueCount="53">
  <si>
    <t>https://www.immonovia.de/</t>
  </si>
  <si>
    <t>Renditeberechnung 
und Investitionsplan</t>
  </si>
  <si>
    <t>Objekt</t>
  </si>
  <si>
    <t>Baujahr nach 1924 = 0; Baujahr bis 1924 = 1</t>
  </si>
  <si>
    <t>Wohnfläche (m²)</t>
  </si>
  <si>
    <t>Kaufpreis</t>
  </si>
  <si>
    <t xml:space="preserve">    davon Grundstücksanteil</t>
  </si>
  <si>
    <t>Kaufnebenkosten</t>
  </si>
  <si>
    <t>Renovierungskosten (sofort absetzbar)</t>
  </si>
  <si>
    <t>Diese Kosten können sofort im Anschaffungsjahr abgeschrieben werden</t>
  </si>
  <si>
    <t>Gesamtkosten</t>
  </si>
  <si>
    <t>Mieteinnahmen pro Jahr (Euro)</t>
  </si>
  <si>
    <t>Nettokaltmiete (ohne Betriebskosten)</t>
  </si>
  <si>
    <t>Instandhaltungskosten pro Jahr (Euro)</t>
  </si>
  <si>
    <t>Verwaltungskosten pro Jahr (Euro)</t>
  </si>
  <si>
    <t>Pauschale für Mietausfall (Prozent der Nettokaltmiete)</t>
  </si>
  <si>
    <t>Jahresreinertrag (Euro)</t>
  </si>
  <si>
    <t>Geschätzte Mietsteigerung pro Jahr (Prozent)</t>
  </si>
  <si>
    <t>Mietsteigerungen von 1-2% sind realistisch. Die rechtlichen Grenzen zur Mieterhöhung beachten. Eine hohe Miete kann eventuell über Jahre nicht erhöht werden</t>
  </si>
  <si>
    <t>Geschätzte Kostensteigerung pro Jahr (Prozent)</t>
  </si>
  <si>
    <t>Anfängliche Netto-Mietrendite (Prozent)</t>
  </si>
  <si>
    <t>Siehe https://www.immonovia.de/nettomietrendite/</t>
  </si>
  <si>
    <t>Anfängliche Brutto-Mietrendite (Prozent)</t>
  </si>
  <si>
    <t>Siehe https://www.immonovia.de/bruttomietrendite/</t>
  </si>
  <si>
    <t>Kaufpreis/Miete-Verhältnis</t>
  </si>
  <si>
    <t>Kaufpreis (inklusive Renovierungskosten) / Jahresnettokaltmiete.</t>
  </si>
  <si>
    <t>Finanzierung</t>
  </si>
  <si>
    <t>Eigenkapital</t>
  </si>
  <si>
    <t>Darlehen (Euro)</t>
  </si>
  <si>
    <t>Zinsbindung (Jahre)</t>
  </si>
  <si>
    <t>Disagio (Prozent)</t>
  </si>
  <si>
    <t>Inzwischen ist der Disagio (Abschlag vom Darlehensbetrag)</t>
  </si>
  <si>
    <t>Zinssatz (Prozent)</t>
  </si>
  <si>
    <t>Tilgungssatz (Prozent)</t>
  </si>
  <si>
    <t>Zinsen pro Jahr (Euro)</t>
  </si>
  <si>
    <t>Kreditrate pro Jahr (Euro)</t>
  </si>
  <si>
    <t>Geschätzter Anschlusszinssatz (Prozent)</t>
  </si>
  <si>
    <t>Kalkulieren Sie mit einem guten Puffer von 1-5% erhöhtem Zinsatz</t>
  </si>
  <si>
    <t>Anschlussrate pro Jahr bei Zinsänderung (Euro)</t>
  </si>
  <si>
    <t>Steuern</t>
  </si>
  <si>
    <t>Bemessung für Abschreibung (anteilige Gebäudekosten)</t>
  </si>
  <si>
    <t>Abschreibungsart</t>
  </si>
  <si>
    <t>Renditeberechnung</t>
  </si>
  <si>
    <t>Geschätzter Verkaufsfaktor (Kaufpreis-Miete-Verhältnis)</t>
  </si>
  <si>
    <t>Vielfaches der Jahres-Nettokaltmiete. Setzen Sie nicht mehr das  20-25-Fache der Jahresmiete an. Empfehlung: Kaufpreis-Miete-Verhältnis beim Kauf der Wohnung.</t>
  </si>
  <si>
    <t>Objektrendite ohne Finanzierung (Prozent)</t>
  </si>
  <si>
    <t xml:space="preserve">Im ersten Jahr; Die Objektrendite Ertrag in Prozent der Investitionskosten an. Finanzierungskosten werden nicht berücksichtigt.  </t>
  </si>
  <si>
    <t>Eigenkapitalrendite ohne Steuern mit Finazierung (Prozent)</t>
  </si>
  <si>
    <t>Im ersten Jahr; Die Eigenkapitalrendite gibt den durchschnittlichen Ertrag auf das Eigenkapital an.</t>
  </si>
  <si>
    <t>Cashflow pro Jahr (Euro)</t>
  </si>
  <si>
    <t>Zu versteuernder Gewinn im Jahr (Euro)</t>
  </si>
  <si>
    <t>Anlagedauer / Horizont in Jahren</t>
  </si>
  <si>
    <t>Verkaufspreis nach Anlagedauer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</si>
</sst>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4"/>
      <name val="Arial"/>
      <family val="2"/>
    </font>
    <font>
      <b/>
      <sz val="14"/>
      <color indexed="5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465926084170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 indent="1"/>
      <protection hidden="1"/>
    </xf>
    <xf numFmtId="0" fontId="4" fillId="3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3" borderId="0" xfId="0" applyFont="1" applyFill="1" applyAlignment="1">
      <alignment wrapText="1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0" fontId="5" fillId="0" borderId="0" xfId="0" applyFont="1"/>
    <xf numFmtId="3" fontId="1" fillId="5" borderId="0" xfId="0" applyNumberFormat="1" applyFont="1" applyFill="1" applyProtection="1">
      <protection hidden="1"/>
    </xf>
    <xf numFmtId="2" fontId="1" fillId="5" borderId="0" xfId="0" applyNumberFormat="1" applyFont="1" applyFill="1" applyProtection="1">
      <protection hidden="1"/>
    </xf>
    <xf numFmtId="4" fontId="1" fillId="5" borderId="0" xfId="0" applyNumberFormat="1" applyFont="1" applyFill="1" applyProtection="1">
      <protection hidden="1"/>
    </xf>
    <xf numFmtId="4" fontId="1" fillId="5" borderId="0" xfId="0" applyNumberFormat="1" applyFont="1" applyFill="1" applyAlignment="1" applyProtection="1">
      <alignment horizontal="right"/>
      <protection hidden="1"/>
    </xf>
    <xf numFmtId="0" fontId="7" fillId="0" borderId="0" xfId="1" applyFont="1"/>
    <xf numFmtId="0" fontId="6" fillId="4" borderId="0" xfId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2295525</xdr:colOff>
      <xdr:row>0</xdr:row>
      <xdr:rowOff>0</xdr:rowOff>
    </xdr:from>
    <xdr:to>
      <xdr:col>1</xdr:col>
      <xdr:colOff>3419475</xdr:colOff>
      <xdr:row>2</xdr:row>
      <xdr:rowOff>373304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7A1F2C7-2300-42AA-A96D-421497EE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0"/>
          <a:ext cx="1123950" cy="98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monovia.de/bruttomietrendite/" TargetMode="External"/><Relationship Id="rId2" Type="http://schemas.openxmlformats.org/officeDocument/2006/relationships/hyperlink" Target="https://www.immonovia.de/nettomietrendite/" TargetMode="External"/><Relationship Id="rId1" Type="http://schemas.openxmlformats.org/officeDocument/2006/relationships/hyperlink" Target="https://www.immonovia.d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6"/>
  <sheetViews>
    <sheetView tabSelected="1" topLeftCell="A16" workbookViewId="0">
      <selection activeCell="D42" sqref="D42"/>
    </sheetView>
  </sheetViews>
  <sheetFormatPr baseColWidth="10" defaultColWidth="9.140625" defaultRowHeight="15" x14ac:dyDescent="0.25"/>
  <cols>
    <col min="1" max="1" width="12.5703125" customWidth="1"/>
    <col min="2" max="2" width="51.7109375" customWidth="1"/>
    <col min="3" max="3" width="11" customWidth="1"/>
    <col min="4" max="4" width="64.140625" customWidth="1"/>
  </cols>
  <sheetData>
    <row r="1" spans="2:4" ht="29.25" customHeight="1" x14ac:dyDescent="0.25"/>
    <row r="2" spans="2:4" ht="18.75" x14ac:dyDescent="0.3">
      <c r="B2" s="18" t="s">
        <v>0</v>
      </c>
      <c r="C2" s="1"/>
      <c r="D2" s="1"/>
    </row>
    <row r="3" spans="2:4" ht="41.25" customHeight="1" x14ac:dyDescent="0.25">
      <c r="B3" s="2" t="s">
        <v>1</v>
      </c>
      <c r="C3" s="3"/>
      <c r="D3" s="3"/>
    </row>
    <row r="4" spans="2:4" x14ac:dyDescent="0.25">
      <c r="B4" s="4" t="s">
        <v>2</v>
      </c>
      <c r="C4" s="5"/>
      <c r="D4" s="6"/>
    </row>
    <row r="5" spans="2:4" ht="18.75" customHeight="1" x14ac:dyDescent="0.25">
      <c r="B5" s="7" t="s">
        <v>3</v>
      </c>
      <c r="C5" s="8">
        <v>0</v>
      </c>
      <c r="D5" s="6"/>
    </row>
    <row r="6" spans="2:4" x14ac:dyDescent="0.25">
      <c r="B6" s="7" t="s">
        <v>4</v>
      </c>
      <c r="C6" s="8">
        <v>100</v>
      </c>
      <c r="D6" s="6"/>
    </row>
    <row r="7" spans="2:4" x14ac:dyDescent="0.25">
      <c r="B7" s="5" t="s">
        <v>5</v>
      </c>
      <c r="C7" s="9">
        <v>400000</v>
      </c>
      <c r="D7" s="6"/>
    </row>
    <row r="8" spans="2:4" x14ac:dyDescent="0.25">
      <c r="B8" s="5" t="s">
        <v>6</v>
      </c>
      <c r="C8" s="9">
        <v>140000</v>
      </c>
      <c r="D8" s="6"/>
    </row>
    <row r="9" spans="2:4" x14ac:dyDescent="0.25">
      <c r="B9" s="5" t="s">
        <v>7</v>
      </c>
      <c r="C9" s="9">
        <f>C7*10/100</f>
        <v>40000</v>
      </c>
      <c r="D9" s="6"/>
    </row>
    <row r="10" spans="2:4" x14ac:dyDescent="0.25">
      <c r="B10" s="5" t="s">
        <v>8</v>
      </c>
      <c r="C10" s="9">
        <v>10000</v>
      </c>
      <c r="D10" s="6" t="s">
        <v>9</v>
      </c>
    </row>
    <row r="11" spans="2:4" x14ac:dyDescent="0.25">
      <c r="B11" s="5" t="s">
        <v>10</v>
      </c>
      <c r="C11" s="14">
        <f>C7+C9+C10</f>
        <v>450000</v>
      </c>
      <c r="D11" s="6"/>
    </row>
    <row r="12" spans="2:4" x14ac:dyDescent="0.25">
      <c r="B12" s="5" t="s">
        <v>11</v>
      </c>
      <c r="C12" s="9">
        <v>15000</v>
      </c>
      <c r="D12" s="6" t="s">
        <v>12</v>
      </c>
    </row>
    <row r="13" spans="2:4" x14ac:dyDescent="0.25">
      <c r="B13" s="5" t="s">
        <v>13</v>
      </c>
      <c r="C13" s="9">
        <f>C7*0.5%</f>
        <v>2000</v>
      </c>
      <c r="D13" s="6"/>
    </row>
    <row r="14" spans="2:4" x14ac:dyDescent="0.25">
      <c r="B14" s="5" t="s">
        <v>14</v>
      </c>
      <c r="C14" s="9">
        <v>300</v>
      </c>
      <c r="D14" s="6"/>
    </row>
    <row r="15" spans="2:4" x14ac:dyDescent="0.25">
      <c r="B15" s="5" t="s">
        <v>15</v>
      </c>
      <c r="C15" s="10">
        <v>2</v>
      </c>
      <c r="D15" s="6"/>
    </row>
    <row r="16" spans="2:4" x14ac:dyDescent="0.25">
      <c r="B16" s="5" t="s">
        <v>16</v>
      </c>
      <c r="C16" s="14">
        <f>C12-C13-C14-C12*C15/100</f>
        <v>12400</v>
      </c>
      <c r="D16" s="6"/>
    </row>
    <row r="17" spans="2:4" x14ac:dyDescent="0.25">
      <c r="B17" s="5" t="s">
        <v>17</v>
      </c>
      <c r="C17" s="11">
        <v>1.5</v>
      </c>
      <c r="D17" s="6" t="s">
        <v>18</v>
      </c>
    </row>
    <row r="18" spans="2:4" x14ac:dyDescent="0.25">
      <c r="B18" s="5" t="s">
        <v>19</v>
      </c>
      <c r="C18" s="11">
        <v>1</v>
      </c>
      <c r="D18" s="6"/>
    </row>
    <row r="19" spans="2:4" x14ac:dyDescent="0.25">
      <c r="B19" s="5"/>
      <c r="C19" s="5"/>
      <c r="D19" s="6"/>
    </row>
    <row r="20" spans="2:4" x14ac:dyDescent="0.25">
      <c r="B20" s="5" t="s">
        <v>20</v>
      </c>
      <c r="C20" s="15">
        <f>C16/C11*100</f>
        <v>2.7555555555555555</v>
      </c>
      <c r="D20" s="19" t="s">
        <v>21</v>
      </c>
    </row>
    <row r="21" spans="2:4" x14ac:dyDescent="0.25">
      <c r="B21" s="5" t="s">
        <v>22</v>
      </c>
      <c r="C21" s="15">
        <f>1/C22*100</f>
        <v>3.6585365853658542</v>
      </c>
      <c r="D21" s="19" t="s">
        <v>23</v>
      </c>
    </row>
    <row r="22" spans="2:4" x14ac:dyDescent="0.25">
      <c r="B22" s="5" t="s">
        <v>24</v>
      </c>
      <c r="C22" s="15">
        <f>(C7+C10)/C12</f>
        <v>27.333333333333332</v>
      </c>
      <c r="D22" s="6" t="s">
        <v>25</v>
      </c>
    </row>
    <row r="23" spans="2:4" x14ac:dyDescent="0.25">
      <c r="B23" s="4" t="s">
        <v>26</v>
      </c>
      <c r="C23" s="5"/>
      <c r="D23" s="6"/>
    </row>
    <row r="24" spans="2:4" x14ac:dyDescent="0.25">
      <c r="B24" s="5" t="s">
        <v>27</v>
      </c>
      <c r="C24" s="9">
        <v>100000</v>
      </c>
      <c r="D24" s="6"/>
    </row>
    <row r="25" spans="2:4" x14ac:dyDescent="0.25">
      <c r="B25" s="5" t="s">
        <v>28</v>
      </c>
      <c r="C25" s="14">
        <f>(C11-C24)/(1-C27/100)</f>
        <v>350000</v>
      </c>
      <c r="D25" s="6"/>
    </row>
    <row r="26" spans="2:4" x14ac:dyDescent="0.25">
      <c r="B26" s="5" t="s">
        <v>29</v>
      </c>
      <c r="C26" s="8">
        <v>20</v>
      </c>
      <c r="D26" s="6"/>
    </row>
    <row r="27" spans="2:4" x14ac:dyDescent="0.25">
      <c r="B27" s="5" t="s">
        <v>30</v>
      </c>
      <c r="C27" s="12">
        <v>0</v>
      </c>
      <c r="D27" s="6" t="s">
        <v>31</v>
      </c>
    </row>
    <row r="28" spans="2:4" x14ac:dyDescent="0.25">
      <c r="B28" s="5" t="s">
        <v>32</v>
      </c>
      <c r="C28" s="12">
        <v>1.5</v>
      </c>
      <c r="D28" s="6"/>
    </row>
    <row r="29" spans="2:4" x14ac:dyDescent="0.25">
      <c r="B29" s="5" t="s">
        <v>33</v>
      </c>
      <c r="C29" s="12">
        <v>2</v>
      </c>
      <c r="D29" s="6"/>
    </row>
    <row r="30" spans="2:4" x14ac:dyDescent="0.25">
      <c r="B30" s="5" t="s">
        <v>34</v>
      </c>
      <c r="C30" s="16">
        <f>C25*C28/100</f>
        <v>5250</v>
      </c>
      <c r="D30" s="6"/>
    </row>
    <row r="31" spans="2:4" x14ac:dyDescent="0.25">
      <c r="B31" s="5" t="s">
        <v>35</v>
      </c>
      <c r="C31" s="16">
        <f>C25*(C28+C29)/100</f>
        <v>12250</v>
      </c>
      <c r="D31" s="6"/>
    </row>
    <row r="32" spans="2:4" x14ac:dyDescent="0.25">
      <c r="B32" s="5" t="s">
        <v>36</v>
      </c>
      <c r="C32" s="12">
        <v>2.5</v>
      </c>
      <c r="D32" s="6" t="s">
        <v>37</v>
      </c>
    </row>
    <row r="33" spans="2:4" x14ac:dyDescent="0.25">
      <c r="B33" s="5" t="s">
        <v>38</v>
      </c>
      <c r="C33" s="16">
        <f>C25*(C29+C32)/100</f>
        <v>15750</v>
      </c>
      <c r="D33" s="6"/>
    </row>
    <row r="34" spans="2:4" x14ac:dyDescent="0.25">
      <c r="B34" s="5"/>
      <c r="C34" s="5"/>
      <c r="D34" s="6"/>
    </row>
    <row r="35" spans="2:4" x14ac:dyDescent="0.25">
      <c r="B35" s="4" t="s">
        <v>39</v>
      </c>
      <c r="C35" s="5"/>
      <c r="D35" s="6"/>
    </row>
    <row r="36" spans="2:4" x14ac:dyDescent="0.25">
      <c r="B36" s="5" t="s">
        <v>40</v>
      </c>
      <c r="C36" s="16">
        <f>C7+C9-(C8)*(1+C9/C7)</f>
        <v>286000</v>
      </c>
      <c r="D36" s="6"/>
    </row>
    <row r="37" spans="2:4" x14ac:dyDescent="0.25">
      <c r="B37" s="5" t="s">
        <v>41</v>
      </c>
      <c r="C37" s="17" t="str">
        <f>IF(C5=0,"linear 2,0%",IF(C5=1,"linear 2,5%","Objektart fehlt"))</f>
        <v>linear 2,0%</v>
      </c>
      <c r="D37" s="6"/>
    </row>
    <row r="38" spans="2:4" x14ac:dyDescent="0.25">
      <c r="B38" s="5"/>
      <c r="C38" s="5"/>
      <c r="D38" s="6"/>
    </row>
    <row r="39" spans="2:4" x14ac:dyDescent="0.25">
      <c r="B39" s="4" t="s">
        <v>42</v>
      </c>
      <c r="C39" s="5"/>
      <c r="D39" s="6"/>
    </row>
    <row r="40" spans="2:4" x14ac:dyDescent="0.25">
      <c r="B40" s="5" t="s">
        <v>43</v>
      </c>
      <c r="C40" s="8">
        <v>25</v>
      </c>
      <c r="D40" s="6" t="s">
        <v>44</v>
      </c>
    </row>
    <row r="41" spans="2:4" x14ac:dyDescent="0.25">
      <c r="B41" s="5" t="s">
        <v>51</v>
      </c>
      <c r="C41" s="8">
        <v>10</v>
      </c>
      <c r="D41" s="6"/>
    </row>
    <row r="42" spans="2:4" x14ac:dyDescent="0.25">
      <c r="B42" s="5" t="s">
        <v>52</v>
      </c>
      <c r="C42" s="14">
        <f>C12*C40*(POWER(1+C17/100,C41))</f>
        <v>435202.8093844307</v>
      </c>
      <c r="D42" s="6"/>
    </row>
    <row r="43" spans="2:4" x14ac:dyDescent="0.25">
      <c r="B43" s="5" t="s">
        <v>45</v>
      </c>
      <c r="C43" s="16">
        <f>C16/C11*100</f>
        <v>2.7555555555555555</v>
      </c>
      <c r="D43" s="6" t="s">
        <v>46</v>
      </c>
    </row>
    <row r="44" spans="2:4" x14ac:dyDescent="0.25">
      <c r="B44" s="5" t="s">
        <v>47</v>
      </c>
      <c r="C44" s="16">
        <f>(C16-C39)/C24*100</f>
        <v>12.4</v>
      </c>
      <c r="D44" s="6" t="s">
        <v>48</v>
      </c>
    </row>
    <row r="45" spans="2:4" x14ac:dyDescent="0.25">
      <c r="B45" s="5" t="s">
        <v>49</v>
      </c>
      <c r="C45" s="16">
        <f>C16-C31</f>
        <v>150</v>
      </c>
      <c r="D45" s="13"/>
    </row>
    <row r="46" spans="2:4" x14ac:dyDescent="0.25">
      <c r="B46" s="5" t="s">
        <v>50</v>
      </c>
      <c r="C46" s="16">
        <f>C16-C30-(C36*IF(C5=0,"0,02",IF(C5=1,"0,025","0,02")))</f>
        <v>1430</v>
      </c>
      <c r="D46" s="13"/>
    </row>
  </sheetData>
  <sheetProtection algorithmName="SHA-512" hashValue="4WwS3EP4xzq9HmA8aIuGw9JnCL9oAPomGbwOOtg7wn0Guzu+077pHUDb6En4DvCAKSnD08SpGj0eUsPQxrBfRA==" saltValue="TSqWPV566Eb5YqyKFS5z7Q==" spinCount="100000" sheet="1" objects="1" scenarios="1"/>
  <hyperlinks>
    <hyperlink ref="B2" r:id="rId1" xr:uid="{C81C243F-1EF7-4BCF-871A-E5DAD3174FB6}"/>
    <hyperlink ref="D20" r:id="rId2" display="https://www.immonovia.de/nettomietrendite/" xr:uid="{D408779C-8E91-4769-8766-2FBB72E06D22}"/>
    <hyperlink ref="D21" r:id="rId3" display="https://www.immonovia.de/bruttomietrendite/" xr:uid="{8FC91B23-1E88-4EF3-A014-C441F73C5BF1}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Basisdaten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2015-06-05T18:19:34Z</dcterms:created>
  <dcterms:modified xsi:type="dcterms:W3CDTF">2021-01-01T11:56:50Z</dcterms:modified>
</cp:coreProperties>
</file>